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025" windowHeight="7500" activeTab="0"/>
  </bookViews>
  <sheets>
    <sheet name="Финансовый План_v3" sheetId="1" r:id="rId1"/>
  </sheets>
  <definedNames>
    <definedName name="_xlnm.Print_Area" localSheetId="0">'Финансовый План_v3'!$A:$H</definedName>
  </definedNames>
  <calcPr fullCalcOnLoad="1" refMode="R1C1"/>
</workbook>
</file>

<file path=xl/sharedStrings.xml><?xml version="1.0" encoding="utf-8"?>
<sst xmlns="http://schemas.openxmlformats.org/spreadsheetml/2006/main" count="89" uniqueCount="81">
  <si>
    <t>Расходы на содержание офиса (канцтовары, картриджи и прочие расходы)</t>
  </si>
  <si>
    <t>Благоустройство дворовой территории</t>
  </si>
  <si>
    <t>Наименование работ/услуг по содержанию, фондов резервов</t>
  </si>
  <si>
    <t>Обслуживание  12 лифтов с ежегодным освидетельствованием и страхованием и выполнением работ по  замене и приобретении , вышедшего из строя лифтового оборудования</t>
  </si>
  <si>
    <t>Расчет обязательных ежемесячных платежей и взносов, руб.</t>
  </si>
  <si>
    <t xml:space="preserve">СКУД (ворота, шлагубаум, поддержка оперативной задачи ПО) </t>
  </si>
  <si>
    <t>Техническое обслуживание систем отопления,  водоснабжения (ГВС, ХВС),  канализации, дренажной системы</t>
  </si>
  <si>
    <t>Техническое обслуживание системы электроснабжения</t>
  </si>
  <si>
    <t>Техническое обслуживание запирающих устройств установленных на входных дверях подъездов</t>
  </si>
  <si>
    <t>ФОТ административно-управляющего персонала</t>
  </si>
  <si>
    <t>Квартиры</t>
  </si>
  <si>
    <t>Плановые затраты на Управление, техническое обслуживание и содержание общего имущества Дома</t>
  </si>
  <si>
    <t>3. Потребление ресурсов на общедомовые нужды</t>
  </si>
  <si>
    <t>Санитарное содержание мест общего пользования, моющие средства, мойка окон</t>
  </si>
  <si>
    <t>Техническое обслуживание приточно-вытяжной  системы вентиляции</t>
  </si>
  <si>
    <t>Жилые помещения, м2</t>
  </si>
  <si>
    <t>Резервный фонд, м2</t>
  </si>
  <si>
    <t>Техническое обслуживание ИТП</t>
  </si>
  <si>
    <t>Текущий ремонт общего имущества</t>
  </si>
  <si>
    <t>Программное обеспечение( СБиС++, хостинг, работа программиста, заполнение сайтов)</t>
  </si>
  <si>
    <t>1. Эксплуатация, ремонт содержание и техническое обслуживание многоквартирного дома</t>
  </si>
  <si>
    <t>Техническое обслуживание системы ППА и ДУ, системы пожаротушения (закупка, заправка огнетушителей)</t>
  </si>
  <si>
    <t>Гаражи (м/м)</t>
  </si>
  <si>
    <t>Фонды, взносы</t>
  </si>
  <si>
    <t>2. Административные расходы</t>
  </si>
  <si>
    <t>2022 год
План затрат , руб.</t>
  </si>
  <si>
    <t>Нежилые помещения, м2</t>
  </si>
  <si>
    <t>Обучение, спецодежда</t>
  </si>
  <si>
    <t>Электроснабжение ОДН</t>
  </si>
  <si>
    <t>Водоснабжение на ОДН</t>
  </si>
  <si>
    <t xml:space="preserve">Отчисления с ФОТ 30,2% </t>
  </si>
  <si>
    <t>Расходы на услуги банка</t>
  </si>
  <si>
    <t>Отчисления с ФОТ 30,2%</t>
  </si>
  <si>
    <t>3.2.</t>
  </si>
  <si>
    <t>1.13.</t>
  </si>
  <si>
    <t>1.9.</t>
  </si>
  <si>
    <t>1.5.</t>
  </si>
  <si>
    <t>1.12.</t>
  </si>
  <si>
    <t>1.1.</t>
  </si>
  <si>
    <t>1.14.</t>
  </si>
  <si>
    <t>1.2.</t>
  </si>
  <si>
    <t>1.7.</t>
  </si>
  <si>
    <t>1.10.</t>
  </si>
  <si>
    <t>2.3.</t>
  </si>
  <si>
    <t>2.6.</t>
  </si>
  <si>
    <t>2.5.</t>
  </si>
  <si>
    <t>1.3.</t>
  </si>
  <si>
    <t>2.2.</t>
  </si>
  <si>
    <t>1.4.</t>
  </si>
  <si>
    <t>1.11.</t>
  </si>
  <si>
    <t>Офисы</t>
  </si>
  <si>
    <t>1.6.</t>
  </si>
  <si>
    <t>3.1.</t>
  </si>
  <si>
    <t>1.8.</t>
  </si>
  <si>
    <t>№ п.п.</t>
  </si>
  <si>
    <t>2.1.</t>
  </si>
  <si>
    <t>2.4.</t>
  </si>
  <si>
    <t>2.7.</t>
  </si>
  <si>
    <t xml:space="preserve"> </t>
  </si>
  <si>
    <t xml:space="preserve">Фонд вознаграждения сотрудников ТСЖ </t>
  </si>
  <si>
    <t xml:space="preserve">Охрана-служба сохранности общедомового имущества - заложено повышение на 10 % </t>
  </si>
  <si>
    <t>ПРОЕКТ СМЕТЫ ДОХОДОВ И РАСХОДОВ НА 2022 год</t>
  </si>
  <si>
    <t>Паркинг</t>
  </si>
  <si>
    <t>2022 год
План доходов , руб.</t>
  </si>
  <si>
    <t>Планируемые ежемесячные поступления</t>
  </si>
  <si>
    <t>Доходная часть</t>
  </si>
  <si>
    <t>Расходная часть</t>
  </si>
  <si>
    <t>Наименование планируемых статей поступления денежных средств в бюджет ТСЖ "Пирамида"</t>
  </si>
  <si>
    <t>Обязательные платежи за содержание и текущий ремонт</t>
  </si>
  <si>
    <t>Поступления от переданного в аренду общего имущества ТСЖ</t>
  </si>
  <si>
    <t>ФОТ обслуживающего персонала + Фонд вознаграждения</t>
  </si>
  <si>
    <t>до 30 дней ( текущая) - за декабрь 2021 года</t>
  </si>
  <si>
    <t>Сроки образования задолженности по состоянию на 01.01.2022 г./ Вид задолженности</t>
  </si>
  <si>
    <t xml:space="preserve">от 30 - 365 дней </t>
  </si>
  <si>
    <t xml:space="preserve">свыше 365 дней ( в т.ч. возможно безнадежная ко взысканию) </t>
  </si>
  <si>
    <t>Содержание и текущий ремонт</t>
  </si>
  <si>
    <t>Капитальный ремонт</t>
  </si>
  <si>
    <t>ИТОГО сумма задолженности по состоянию на 01.01.2022 г.</t>
  </si>
  <si>
    <t>1.15.</t>
  </si>
  <si>
    <t>Фонд вознаграждения сотрудников ТСЖ - обслуживающего персонала</t>
  </si>
  <si>
    <t>Вознаграждение председателя правления ТСЖ  - оклад netto ( на руки) - 100 000,00 руб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</si>
</sst>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р_."/>
    <numFmt numFmtId="175" formatCode="#,##0.00_р_."/>
    <numFmt numFmtId="176" formatCode="#,##0.00&quot; &quot;[$€-407];[Red]&quot;-&quot;#,##0.00&quot; &quot;[$€-407]"/>
    <numFmt numFmtId="177" formatCode="#,##0.0_р_."/>
    <numFmt numFmtId="178" formatCode="0.00000"/>
    <numFmt numFmtId="179" formatCode="0.0000"/>
    <numFmt numFmtId="180" formatCode="0.000"/>
  </numFmts>
  <fonts count="56">
    <font>
      <sz val="11"/>
      <name val="Calibri"/>
      <family val="0"/>
    </font>
    <font>
      <sz val="11"/>
      <color indexed="9"/>
      <name val="Calibri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0"/>
      <color indexed="8"/>
      <name val="Arial Cyr"/>
      <family val="0"/>
    </font>
    <font>
      <sz val="11"/>
      <color indexed="8"/>
      <name val="Arial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4"/>
      <color indexed="8"/>
      <name val="Times New Roman"/>
      <family val="0"/>
    </font>
    <font>
      <b/>
      <sz val="20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22"/>
      <color indexed="8"/>
      <name val="Times New Roman"/>
      <family val="0"/>
    </font>
    <font>
      <sz val="22"/>
      <color indexed="8"/>
      <name val="Times New Roman"/>
      <family val="0"/>
    </font>
    <font>
      <sz val="20"/>
      <color indexed="8"/>
      <name val="Times New Roman"/>
      <family val="0"/>
    </font>
    <font>
      <b/>
      <sz val="24"/>
      <color indexed="8"/>
      <name val="Times New Roman"/>
      <family val="0"/>
    </font>
    <font>
      <b/>
      <sz val="16"/>
      <color indexed="8"/>
      <name val="Times New Roman"/>
      <family val="0"/>
    </font>
    <font>
      <b/>
      <i/>
      <sz val="22"/>
      <color indexed="8"/>
      <name val="Times New Roman"/>
      <family val="0"/>
    </font>
    <font>
      <i/>
      <sz val="22"/>
      <color indexed="8"/>
      <name val="Calibri"/>
      <family val="0"/>
    </font>
    <font>
      <sz val="22"/>
      <color indexed="8"/>
      <name val="Calibri"/>
      <family val="0"/>
    </font>
    <font>
      <b/>
      <sz val="22"/>
      <color indexed="8"/>
      <name val="Calibri"/>
      <family val="0"/>
    </font>
    <font>
      <b/>
      <sz val="18"/>
      <color indexed="8"/>
      <name val="Times New Roman"/>
      <family val="0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b/>
      <i/>
      <sz val="18"/>
      <color indexed="8"/>
      <name val="Times New Roman"/>
      <family val="1"/>
    </font>
    <font>
      <i/>
      <sz val="18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sz val="11"/>
      <color indexed="60"/>
      <name val="Calibri"/>
      <family val="0"/>
    </font>
    <font>
      <sz val="11"/>
      <color indexed="14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C3D62"/>
      <name val="Calibri"/>
      <family val="0"/>
    </font>
    <font>
      <b/>
      <sz val="13"/>
      <color rgb="FF1C3D62"/>
      <name val="Calibri"/>
      <family val="0"/>
    </font>
    <font>
      <b/>
      <sz val="11"/>
      <color rgb="FF1C3D62"/>
      <name val="Calibri"/>
      <family val="0"/>
    </font>
    <font>
      <b/>
      <sz val="18"/>
      <color rgb="FF1C3D62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</fonts>
  <fills count="41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76" fontId="3" fillId="0" borderId="0">
      <alignment/>
      <protection/>
    </xf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NumberFormat="1" applyFont="1" applyAlignment="1">
      <alignment/>
    </xf>
    <xf numFmtId="174" fontId="8" fillId="0" borderId="0" xfId="56" applyNumberFormat="1" applyFont="1">
      <alignment/>
      <protection/>
    </xf>
    <xf numFmtId="0" fontId="8" fillId="0" borderId="0" xfId="56" applyNumberFormat="1" applyFont="1" applyAlignment="1">
      <alignment wrapText="1"/>
      <protection/>
    </xf>
    <xf numFmtId="0" fontId="8" fillId="0" borderId="0" xfId="56" applyNumberFormat="1" applyFont="1" applyFill="1">
      <alignment/>
      <protection/>
    </xf>
    <xf numFmtId="0" fontId="8" fillId="0" borderId="0" xfId="56" applyNumberFormat="1" applyFont="1">
      <alignment/>
      <protection/>
    </xf>
    <xf numFmtId="0" fontId="9" fillId="0" borderId="0" xfId="56" applyNumberFormat="1" applyFont="1" applyBorder="1" applyAlignment="1">
      <alignment horizontal="center" vertical="center" wrapText="1"/>
      <protection/>
    </xf>
    <xf numFmtId="0" fontId="10" fillId="0" borderId="0" xfId="56" applyNumberFormat="1" applyFont="1">
      <alignment/>
      <protection/>
    </xf>
    <xf numFmtId="174" fontId="10" fillId="0" borderId="0" xfId="56" applyNumberFormat="1" applyFont="1">
      <alignment/>
      <protection/>
    </xf>
    <xf numFmtId="174" fontId="8" fillId="33" borderId="0" xfId="56" applyNumberFormat="1" applyFont="1" applyFill="1">
      <alignment/>
      <protection/>
    </xf>
    <xf numFmtId="0" fontId="8" fillId="33" borderId="0" xfId="56" applyNumberFormat="1" applyFont="1" applyFill="1">
      <alignment/>
      <protection/>
    </xf>
    <xf numFmtId="174" fontId="11" fillId="0" borderId="0" xfId="56" applyNumberFormat="1" applyFont="1">
      <alignment/>
      <protection/>
    </xf>
    <xf numFmtId="0" fontId="11" fillId="0" borderId="0" xfId="56" applyNumberFormat="1" applyFont="1" applyAlignment="1">
      <alignment wrapText="1"/>
      <protection/>
    </xf>
    <xf numFmtId="0" fontId="11" fillId="0" borderId="0" xfId="56" applyNumberFormat="1" applyFont="1" applyFill="1">
      <alignment/>
      <protection/>
    </xf>
    <xf numFmtId="175" fontId="11" fillId="0" borderId="0" xfId="56" applyNumberFormat="1" applyFont="1" applyFill="1">
      <alignment/>
      <protection/>
    </xf>
    <xf numFmtId="4" fontId="12" fillId="34" borderId="10" xfId="67" applyNumberFormat="1" applyFont="1" applyFill="1" applyBorder="1" applyAlignment="1">
      <alignment horizontal="left"/>
    </xf>
    <xf numFmtId="174" fontId="12" fillId="34" borderId="10" xfId="67" applyNumberFormat="1" applyFont="1" applyFill="1" applyBorder="1" applyAlignment="1">
      <alignment horizontal="left"/>
    </xf>
    <xf numFmtId="2" fontId="12" fillId="33" borderId="11" xfId="0" applyNumberFormat="1" applyFont="1" applyFill="1" applyBorder="1" applyAlignment="1">
      <alignment horizontal="center"/>
    </xf>
    <xf numFmtId="173" fontId="12" fillId="33" borderId="11" xfId="67" applyNumberFormat="1" applyFont="1" applyFill="1" applyBorder="1" applyAlignment="1">
      <alignment horizontal="center"/>
    </xf>
    <xf numFmtId="173" fontId="12" fillId="33" borderId="12" xfId="67" applyNumberFormat="1" applyFont="1" applyFill="1" applyBorder="1" applyAlignment="1">
      <alignment horizontal="center"/>
    </xf>
    <xf numFmtId="0" fontId="12" fillId="34" borderId="13" xfId="56" applyNumberFormat="1" applyFont="1" applyFill="1" applyBorder="1" applyAlignment="1">
      <alignment horizontal="center" vertical="center" wrapText="1"/>
      <protection/>
    </xf>
    <xf numFmtId="0" fontId="12" fillId="34" borderId="14" xfId="56" applyNumberFormat="1" applyFont="1" applyFill="1" applyBorder="1" applyAlignment="1">
      <alignment horizontal="center" vertical="center" wrapText="1"/>
      <protection/>
    </xf>
    <xf numFmtId="174" fontId="12" fillId="33" borderId="15" xfId="67" applyNumberFormat="1" applyFont="1" applyFill="1" applyBorder="1" applyAlignment="1">
      <alignment horizontal="left"/>
    </xf>
    <xf numFmtId="4" fontId="13" fillId="33" borderId="16" xfId="56" applyNumberFormat="1" applyFont="1" applyFill="1" applyBorder="1" applyAlignment="1">
      <alignment horizontal="left" vertical="center" indent="2"/>
      <protection/>
    </xf>
    <xf numFmtId="4" fontId="13" fillId="33" borderId="17" xfId="56" applyNumberFormat="1" applyFont="1" applyFill="1" applyBorder="1" applyAlignment="1">
      <alignment horizontal="center" vertical="center"/>
      <protection/>
    </xf>
    <xf numFmtId="4" fontId="13" fillId="33" borderId="18" xfId="56" applyNumberFormat="1" applyFont="1" applyFill="1" applyBorder="1" applyAlignment="1">
      <alignment horizontal="center" vertical="center"/>
      <protection/>
    </xf>
    <xf numFmtId="4" fontId="12" fillId="33" borderId="17" xfId="67" applyNumberFormat="1" applyFont="1" applyFill="1" applyBorder="1" applyAlignment="1">
      <alignment horizontal="center" vertical="center"/>
    </xf>
    <xf numFmtId="4" fontId="12" fillId="33" borderId="18" xfId="67" applyNumberFormat="1" applyFont="1" applyFill="1" applyBorder="1" applyAlignment="1">
      <alignment horizontal="center" vertical="center"/>
    </xf>
    <xf numFmtId="4" fontId="12" fillId="33" borderId="19" xfId="67" applyNumberFormat="1" applyFont="1" applyFill="1" applyBorder="1" applyAlignment="1">
      <alignment horizontal="center" vertical="center"/>
    </xf>
    <xf numFmtId="4" fontId="12" fillId="33" borderId="12" xfId="67" applyNumberFormat="1" applyFont="1" applyFill="1" applyBorder="1" applyAlignment="1">
      <alignment horizontal="center" vertical="center"/>
    </xf>
    <xf numFmtId="4" fontId="13" fillId="33" borderId="20" xfId="67" applyNumberFormat="1" applyFont="1" applyFill="1" applyBorder="1" applyAlignment="1">
      <alignment horizontal="center" vertical="center"/>
    </xf>
    <xf numFmtId="4" fontId="13" fillId="33" borderId="13" xfId="67" applyNumberFormat="1" applyFont="1" applyFill="1" applyBorder="1" applyAlignment="1">
      <alignment horizontal="center" vertical="center"/>
    </xf>
    <xf numFmtId="174" fontId="14" fillId="34" borderId="21" xfId="0" applyNumberFormat="1" applyFont="1" applyFill="1" applyBorder="1" applyAlignment="1">
      <alignment horizontal="left"/>
    </xf>
    <xf numFmtId="174" fontId="15" fillId="0" borderId="16" xfId="56" applyNumberFormat="1" applyFont="1" applyBorder="1">
      <alignment/>
      <protection/>
    </xf>
    <xf numFmtId="174" fontId="15" fillId="0" borderId="22" xfId="56" applyNumberFormat="1" applyFont="1" applyBorder="1">
      <alignment/>
      <protection/>
    </xf>
    <xf numFmtId="0" fontId="15" fillId="0" borderId="11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174" fontId="15" fillId="0" borderId="19" xfId="56" applyNumberFormat="1" applyFont="1" applyBorder="1">
      <alignment/>
      <protection/>
    </xf>
    <xf numFmtId="0" fontId="15" fillId="0" borderId="11" xfId="56" applyNumberFormat="1" applyFont="1" applyFill="1" applyBorder="1" applyAlignment="1">
      <alignment wrapText="1"/>
      <protection/>
    </xf>
    <xf numFmtId="0" fontId="15" fillId="0" borderId="17" xfId="56" applyNumberFormat="1" applyFont="1" applyFill="1" applyBorder="1" applyAlignment="1">
      <alignment wrapText="1"/>
      <protection/>
    </xf>
    <xf numFmtId="0" fontId="15" fillId="0" borderId="17" xfId="56" applyNumberFormat="1" applyFont="1" applyFill="1" applyBorder="1" applyAlignment="1" quotePrefix="1">
      <alignment horizontal="left" wrapText="1"/>
      <protection/>
    </xf>
    <xf numFmtId="175" fontId="16" fillId="0" borderId="13" xfId="67" applyNumberFormat="1" applyFont="1" applyFill="1" applyBorder="1" applyAlignment="1">
      <alignment horizontal="left"/>
    </xf>
    <xf numFmtId="175" fontId="16" fillId="0" borderId="14" xfId="67" applyNumberFormat="1" applyFont="1" applyFill="1" applyBorder="1" applyAlignment="1">
      <alignment horizontal="left"/>
    </xf>
    <xf numFmtId="4" fontId="16" fillId="0" borderId="11" xfId="67" applyNumberFormat="1" applyFont="1" applyFill="1" applyBorder="1" applyAlignment="1">
      <alignment horizontal="left" vertical="center"/>
    </xf>
    <xf numFmtId="4" fontId="16" fillId="33" borderId="17" xfId="67" applyNumberFormat="1" applyFont="1" applyFill="1" applyBorder="1" applyAlignment="1">
      <alignment horizontal="left"/>
    </xf>
    <xf numFmtId="174" fontId="15" fillId="0" borderId="20" xfId="56" applyNumberFormat="1" applyFont="1" applyBorder="1">
      <alignment/>
      <protection/>
    </xf>
    <xf numFmtId="0" fontId="15" fillId="0" borderId="13" xfId="56" applyNumberFormat="1" applyFont="1" applyFill="1" applyBorder="1" applyAlignment="1">
      <alignment horizontal="left" wrapText="1"/>
      <protection/>
    </xf>
    <xf numFmtId="4" fontId="16" fillId="33" borderId="13" xfId="67" applyNumberFormat="1" applyFont="1" applyFill="1" applyBorder="1" applyAlignment="1">
      <alignment horizontal="left"/>
    </xf>
    <xf numFmtId="174" fontId="16" fillId="33" borderId="13" xfId="67" applyNumberFormat="1" applyFont="1" applyFill="1" applyBorder="1" applyAlignment="1">
      <alignment horizontal="left"/>
    </xf>
    <xf numFmtId="174" fontId="16" fillId="33" borderId="23" xfId="67" applyNumberFormat="1" applyFont="1" applyFill="1" applyBorder="1" applyAlignment="1">
      <alignment horizontal="left"/>
    </xf>
    <xf numFmtId="175" fontId="16" fillId="0" borderId="23" xfId="67" applyNumberFormat="1" applyFont="1" applyFill="1" applyBorder="1" applyAlignment="1">
      <alignment horizontal="left"/>
    </xf>
    <xf numFmtId="175" fontId="16" fillId="0" borderId="24" xfId="67" applyNumberFormat="1" applyFont="1" applyFill="1" applyBorder="1" applyAlignment="1">
      <alignment horizontal="left"/>
    </xf>
    <xf numFmtId="0" fontId="15" fillId="0" borderId="25" xfId="56" applyNumberFormat="1" applyFont="1" applyFill="1" applyBorder="1" applyAlignment="1">
      <alignment wrapText="1"/>
      <protection/>
    </xf>
    <xf numFmtId="4" fontId="12" fillId="34" borderId="10" xfId="0" applyNumberFormat="1" applyFont="1" applyFill="1" applyBorder="1" applyAlignment="1">
      <alignment horizontal="left"/>
    </xf>
    <xf numFmtId="175" fontId="12" fillId="34" borderId="26" xfId="0" applyNumberFormat="1" applyFont="1" applyFill="1" applyBorder="1" applyAlignment="1">
      <alignment horizontal="left"/>
    </xf>
    <xf numFmtId="175" fontId="12" fillId="34" borderId="26" xfId="0" applyNumberFormat="1" applyFont="1" applyFill="1" applyBorder="1" applyAlignment="1">
      <alignment/>
    </xf>
    <xf numFmtId="175" fontId="12" fillId="34" borderId="27" xfId="0" applyNumberFormat="1" applyFont="1" applyFill="1" applyBorder="1" applyAlignment="1">
      <alignment/>
    </xf>
    <xf numFmtId="4" fontId="16" fillId="0" borderId="11" xfId="67" applyNumberFormat="1" applyFont="1" applyFill="1" applyBorder="1" applyAlignment="1">
      <alignment horizontal="center" vertical="center"/>
    </xf>
    <xf numFmtId="4" fontId="16" fillId="33" borderId="11" xfId="67" applyNumberFormat="1" applyFont="1" applyFill="1" applyBorder="1" applyAlignment="1">
      <alignment horizontal="center" vertical="center"/>
    </xf>
    <xf numFmtId="4" fontId="16" fillId="0" borderId="17" xfId="67" applyNumberFormat="1" applyFont="1" applyFill="1" applyBorder="1" applyAlignment="1">
      <alignment horizontal="center" vertical="center"/>
    </xf>
    <xf numFmtId="175" fontId="16" fillId="0" borderId="17" xfId="67" applyNumberFormat="1" applyFont="1" applyFill="1" applyBorder="1" applyAlignment="1">
      <alignment horizontal="center" vertical="center"/>
    </xf>
    <xf numFmtId="175" fontId="16" fillId="0" borderId="18" xfId="67" applyNumberFormat="1" applyFont="1" applyFill="1" applyBorder="1" applyAlignment="1">
      <alignment horizontal="center" vertical="center"/>
    </xf>
    <xf numFmtId="4" fontId="16" fillId="0" borderId="23" xfId="67" applyNumberFormat="1" applyFont="1" applyFill="1" applyBorder="1" applyAlignment="1">
      <alignment horizontal="center" vertical="center"/>
    </xf>
    <xf numFmtId="175" fontId="16" fillId="0" borderId="23" xfId="67" applyNumberFormat="1" applyFont="1" applyFill="1" applyBorder="1" applyAlignment="1">
      <alignment horizontal="center" vertical="center"/>
    </xf>
    <xf numFmtId="175" fontId="16" fillId="0" borderId="24" xfId="67" applyNumberFormat="1" applyFont="1" applyFill="1" applyBorder="1" applyAlignment="1">
      <alignment horizontal="center" vertical="center"/>
    </xf>
    <xf numFmtId="175" fontId="16" fillId="0" borderId="11" xfId="67" applyNumberFormat="1" applyFont="1" applyFill="1" applyBorder="1" applyAlignment="1">
      <alignment horizontal="center" vertical="center"/>
    </xf>
    <xf numFmtId="175" fontId="16" fillId="33" borderId="12" xfId="67" applyNumberFormat="1" applyFont="1" applyFill="1" applyBorder="1" applyAlignment="1">
      <alignment horizontal="center" vertical="center"/>
    </xf>
    <xf numFmtId="175" fontId="16" fillId="0" borderId="12" xfId="67" applyNumberFormat="1" applyFont="1" applyFill="1" applyBorder="1" applyAlignment="1">
      <alignment horizontal="center" vertical="center"/>
    </xf>
    <xf numFmtId="4" fontId="16" fillId="0" borderId="23" xfId="67" applyNumberFormat="1" applyFont="1" applyFill="1" applyBorder="1" applyAlignment="1">
      <alignment horizontal="left" vertical="center"/>
    </xf>
    <xf numFmtId="174" fontId="15" fillId="0" borderId="28" xfId="56" applyNumberFormat="1" applyFont="1" applyBorder="1">
      <alignment/>
      <protection/>
    </xf>
    <xf numFmtId="0" fontId="15" fillId="33" borderId="25" xfId="56" applyNumberFormat="1" applyFont="1" applyFill="1" applyBorder="1" applyAlignment="1">
      <alignment wrapText="1"/>
      <protection/>
    </xf>
    <xf numFmtId="0" fontId="15" fillId="0" borderId="11" xfId="0" applyNumberFormat="1" applyFont="1" applyBorder="1" applyAlignment="1">
      <alignment vertical="center" wrapText="1"/>
    </xf>
    <xf numFmtId="0" fontId="15" fillId="0" borderId="13" xfId="0" applyNumberFormat="1" applyFont="1" applyBorder="1" applyAlignment="1">
      <alignment vertical="center" wrapText="1"/>
    </xf>
    <xf numFmtId="0" fontId="15" fillId="0" borderId="23" xfId="56" applyNumberFormat="1" applyFont="1" applyFill="1" applyBorder="1" applyAlignment="1">
      <alignment wrapText="1"/>
      <protection/>
    </xf>
    <xf numFmtId="4" fontId="16" fillId="0" borderId="25" xfId="67" applyNumberFormat="1" applyFont="1" applyFill="1" applyBorder="1" applyAlignment="1">
      <alignment horizontal="center" vertical="center"/>
    </xf>
    <xf numFmtId="175" fontId="16" fillId="0" borderId="10" xfId="67" applyNumberFormat="1" applyFont="1" applyFill="1" applyBorder="1" applyAlignment="1">
      <alignment horizontal="center" vertical="center"/>
    </xf>
    <xf numFmtId="175" fontId="16" fillId="0" borderId="25" xfId="67" applyNumberFormat="1" applyFont="1" applyFill="1" applyBorder="1" applyAlignment="1">
      <alignment horizontal="center" vertical="center"/>
    </xf>
    <xf numFmtId="175" fontId="16" fillId="0" borderId="29" xfId="67" applyNumberFormat="1" applyFont="1" applyFill="1" applyBorder="1" applyAlignment="1">
      <alignment horizontal="center" vertical="center"/>
    </xf>
    <xf numFmtId="4" fontId="16" fillId="0" borderId="25" xfId="67" applyNumberFormat="1" applyFont="1" applyFill="1" applyBorder="1" applyAlignment="1">
      <alignment horizontal="left" vertical="center"/>
    </xf>
    <xf numFmtId="4" fontId="12" fillId="34" borderId="21" xfId="0" applyNumberFormat="1" applyFont="1" applyFill="1" applyBorder="1" applyAlignment="1">
      <alignment horizontal="left"/>
    </xf>
    <xf numFmtId="174" fontId="12" fillId="33" borderId="21" xfId="67" applyNumberFormat="1" applyFont="1" applyFill="1" applyBorder="1" applyAlignment="1">
      <alignment horizontal="center" vertical="center"/>
    </xf>
    <xf numFmtId="175" fontId="12" fillId="33" borderId="21" xfId="67" applyNumberFormat="1" applyFont="1" applyFill="1" applyBorder="1" applyAlignment="1">
      <alignment horizontal="center" vertical="center"/>
    </xf>
    <xf numFmtId="4" fontId="12" fillId="0" borderId="17" xfId="56" applyNumberFormat="1" applyFont="1" applyFill="1" applyBorder="1" applyAlignment="1">
      <alignment horizontal="left" vertical="center"/>
      <protection/>
    </xf>
    <xf numFmtId="4" fontId="12" fillId="0" borderId="30" xfId="56" applyNumberFormat="1" applyFont="1" applyFill="1" applyBorder="1" applyAlignment="1">
      <alignment horizontal="left" vertical="center"/>
      <protection/>
    </xf>
    <xf numFmtId="4" fontId="13" fillId="35" borderId="16" xfId="67" applyNumberFormat="1" applyFont="1" applyFill="1" applyBorder="1" applyAlignment="1">
      <alignment horizontal="center" vertical="center"/>
    </xf>
    <xf numFmtId="4" fontId="13" fillId="35" borderId="11" xfId="67" applyNumberFormat="1" applyFont="1" applyFill="1" applyBorder="1" applyAlignment="1">
      <alignment horizontal="center" vertical="center"/>
    </xf>
    <xf numFmtId="4" fontId="13" fillId="35" borderId="14" xfId="67" applyNumberFormat="1" applyFont="1" applyFill="1" applyBorder="1" applyAlignment="1">
      <alignment horizontal="center" vertical="center"/>
    </xf>
    <xf numFmtId="4" fontId="16" fillId="33" borderId="17" xfId="67" applyNumberFormat="1" applyFont="1" applyFill="1" applyBorder="1" applyAlignment="1">
      <alignment horizontal="left" vertical="center"/>
    </xf>
    <xf numFmtId="0" fontId="15" fillId="33" borderId="25" xfId="0" applyNumberFormat="1" applyFont="1" applyFill="1" applyBorder="1" applyAlignment="1">
      <alignment vertical="center" wrapText="1"/>
    </xf>
    <xf numFmtId="0" fontId="15" fillId="33" borderId="11" xfId="0" applyNumberFormat="1" applyFont="1" applyFill="1" applyBorder="1" applyAlignment="1">
      <alignment vertical="center" wrapText="1"/>
    </xf>
    <xf numFmtId="175" fontId="12" fillId="34" borderId="31" xfId="0" applyNumberFormat="1" applyFont="1" applyFill="1" applyBorder="1" applyAlignment="1">
      <alignment horizontal="left"/>
    </xf>
    <xf numFmtId="175" fontId="12" fillId="34" borderId="0" xfId="0" applyNumberFormat="1" applyFont="1" applyFill="1" applyBorder="1" applyAlignment="1">
      <alignment/>
    </xf>
    <xf numFmtId="175" fontId="12" fillId="34" borderId="32" xfId="0" applyNumberFormat="1" applyFont="1" applyFill="1" applyBorder="1" applyAlignment="1">
      <alignment/>
    </xf>
    <xf numFmtId="174" fontId="15" fillId="0" borderId="33" xfId="56" applyNumberFormat="1" applyFont="1" applyBorder="1">
      <alignment/>
      <protection/>
    </xf>
    <xf numFmtId="177" fontId="14" fillId="34" borderId="21" xfId="0" applyNumberFormat="1" applyFont="1" applyFill="1" applyBorder="1" applyAlignment="1">
      <alignment horizontal="left"/>
    </xf>
    <xf numFmtId="4" fontId="17" fillId="35" borderId="0" xfId="56" applyNumberFormat="1" applyFont="1" applyFill="1">
      <alignment/>
      <protection/>
    </xf>
    <xf numFmtId="4" fontId="16" fillId="0" borderId="34" xfId="67" applyNumberFormat="1" applyFont="1" applyFill="1" applyBorder="1" applyAlignment="1">
      <alignment horizontal="left" vertical="center"/>
    </xf>
    <xf numFmtId="4" fontId="16" fillId="0" borderId="34" xfId="67" applyNumberFormat="1" applyFont="1" applyFill="1" applyBorder="1" applyAlignment="1">
      <alignment horizontal="left" vertical="center" wrapText="1"/>
    </xf>
    <xf numFmtId="4" fontId="16" fillId="0" borderId="35" xfId="67" applyNumberFormat="1" applyFont="1" applyFill="1" applyBorder="1" applyAlignment="1">
      <alignment horizontal="left" vertical="center"/>
    </xf>
    <xf numFmtId="0" fontId="15" fillId="36" borderId="25" xfId="56" applyNumberFormat="1" applyFont="1" applyFill="1" applyBorder="1" applyAlignment="1">
      <alignment horizontal="left" vertical="center" wrapText="1"/>
      <protection/>
    </xf>
    <xf numFmtId="0" fontId="25" fillId="0" borderId="0" xfId="0" applyNumberFormat="1" applyFont="1" applyAlignment="1">
      <alignment wrapText="1"/>
    </xf>
    <xf numFmtId="4" fontId="12" fillId="37" borderId="36" xfId="56" applyNumberFormat="1" applyFont="1" applyFill="1" applyBorder="1" applyAlignment="1">
      <alignment horizontal="left"/>
      <protection/>
    </xf>
    <xf numFmtId="4" fontId="12" fillId="37" borderId="37" xfId="56" applyNumberFormat="1" applyFont="1" applyFill="1" applyBorder="1" applyAlignment="1">
      <alignment horizontal="center"/>
      <protection/>
    </xf>
    <xf numFmtId="4" fontId="13" fillId="37" borderId="11" xfId="67" applyNumberFormat="1" applyFont="1" applyFill="1" applyBorder="1" applyAlignment="1">
      <alignment horizontal="center"/>
    </xf>
    <xf numFmtId="0" fontId="10" fillId="0" borderId="0" xfId="56" applyNumberFormat="1" applyFont="1" applyAlignment="1">
      <alignment horizontal="center" wrapText="1"/>
      <protection/>
    </xf>
    <xf numFmtId="0" fontId="12" fillId="34" borderId="13" xfId="0" applyNumberFormat="1" applyFont="1" applyFill="1" applyBorder="1" applyAlignment="1">
      <alignment horizontal="center" vertical="center"/>
    </xf>
    <xf numFmtId="0" fontId="12" fillId="34" borderId="25" xfId="0" applyNumberFormat="1" applyFont="1" applyFill="1" applyBorder="1" applyAlignment="1">
      <alignment horizontal="center" vertical="center"/>
    </xf>
    <xf numFmtId="0" fontId="12" fillId="34" borderId="25" xfId="56" applyNumberFormat="1" applyFont="1" applyFill="1" applyBorder="1" applyAlignment="1">
      <alignment horizontal="center" vertical="center" wrapText="1"/>
      <protection/>
    </xf>
    <xf numFmtId="0" fontId="12" fillId="34" borderId="29" xfId="56" applyNumberFormat="1" applyFont="1" applyFill="1" applyBorder="1" applyAlignment="1">
      <alignment horizontal="center" vertical="center" wrapText="1"/>
      <protection/>
    </xf>
    <xf numFmtId="0" fontId="23" fillId="33" borderId="19" xfId="56" applyNumberFormat="1" applyFont="1" applyFill="1" applyBorder="1" applyAlignment="1">
      <alignment horizontal="center" vertical="center" wrapText="1"/>
      <protection/>
    </xf>
    <xf numFmtId="0" fontId="23" fillId="33" borderId="20" xfId="56" applyNumberFormat="1" applyFont="1" applyFill="1" applyBorder="1" applyAlignment="1">
      <alignment horizontal="center" vertical="center" wrapText="1"/>
      <protection/>
    </xf>
    <xf numFmtId="0" fontId="24" fillId="33" borderId="11" xfId="0" applyNumberFormat="1" applyFont="1" applyFill="1" applyBorder="1" applyAlignment="1">
      <alignment/>
    </xf>
    <xf numFmtId="0" fontId="24" fillId="33" borderId="13" xfId="0" applyNumberFormat="1" applyFont="1" applyFill="1" applyBorder="1" applyAlignment="1">
      <alignment/>
    </xf>
    <xf numFmtId="43" fontId="24" fillId="33" borderId="11" xfId="0" applyNumberFormat="1" applyFont="1" applyFill="1" applyBorder="1" applyAlignment="1">
      <alignment/>
    </xf>
    <xf numFmtId="4" fontId="24" fillId="33" borderId="11" xfId="0" applyNumberFormat="1" applyFont="1" applyFill="1" applyBorder="1" applyAlignment="1">
      <alignment horizontal="center"/>
    </xf>
    <xf numFmtId="4" fontId="24" fillId="33" borderId="12" xfId="0" applyNumberFormat="1" applyFont="1" applyFill="1" applyBorder="1" applyAlignment="1">
      <alignment horizontal="center"/>
    </xf>
    <xf numFmtId="4" fontId="24" fillId="33" borderId="13" xfId="0" applyNumberFormat="1" applyFont="1" applyFill="1" applyBorder="1" applyAlignment="1">
      <alignment horizontal="center"/>
    </xf>
    <xf numFmtId="0" fontId="18" fillId="0" borderId="0" xfId="56" applyNumberFormat="1" applyFont="1" applyAlignment="1">
      <alignment vertical="center"/>
      <protection/>
    </xf>
    <xf numFmtId="4" fontId="12" fillId="38" borderId="21" xfId="67" applyNumberFormat="1" applyFont="1" applyFill="1" applyBorder="1" applyAlignment="1">
      <alignment horizontal="left" vertical="center"/>
    </xf>
    <xf numFmtId="43" fontId="24" fillId="38" borderId="11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 vertical="center" wrapText="1"/>
    </xf>
    <xf numFmtId="0" fontId="28" fillId="39" borderId="38" xfId="56" applyNumberFormat="1" applyFont="1" applyFill="1" applyBorder="1" applyAlignment="1">
      <alignment horizontal="center" vertical="center" wrapText="1"/>
      <protection/>
    </xf>
    <xf numFmtId="0" fontId="28" fillId="39" borderId="22" xfId="56" applyNumberFormat="1" applyFont="1" applyFill="1" applyBorder="1" applyAlignment="1">
      <alignment horizontal="center" vertical="center" wrapText="1"/>
      <protection/>
    </xf>
    <xf numFmtId="0" fontId="28" fillId="39" borderId="19" xfId="56" applyNumberFormat="1" applyFont="1" applyFill="1" applyBorder="1" applyAlignment="1">
      <alignment horizontal="center" vertical="center" wrapText="1"/>
      <protection/>
    </xf>
    <xf numFmtId="0" fontId="28" fillId="39" borderId="33" xfId="56" applyNumberFormat="1" applyFont="1" applyFill="1" applyBorder="1" applyAlignment="1">
      <alignment horizontal="center" vertical="center" wrapText="1"/>
      <protection/>
    </xf>
    <xf numFmtId="4" fontId="16" fillId="0" borderId="10" xfId="67" applyNumberFormat="1" applyFont="1" applyFill="1" applyBorder="1" applyAlignment="1">
      <alignment horizontal="left" vertical="center"/>
    </xf>
    <xf numFmtId="174" fontId="15" fillId="0" borderId="11" xfId="56" applyNumberFormat="1" applyFont="1" applyBorder="1">
      <alignment/>
      <protection/>
    </xf>
    <xf numFmtId="174" fontId="15" fillId="0" borderId="11" xfId="56" applyNumberFormat="1" applyFont="1" applyBorder="1">
      <alignment/>
      <protection/>
    </xf>
    <xf numFmtId="0" fontId="15" fillId="33" borderId="11" xfId="0" applyNumberFormat="1" applyFont="1" applyFill="1" applyBorder="1" applyAlignment="1">
      <alignment vertical="center" wrapText="1"/>
    </xf>
    <xf numFmtId="4" fontId="19" fillId="0" borderId="39" xfId="56" applyNumberFormat="1" applyFont="1" applyFill="1" applyBorder="1" applyAlignment="1">
      <alignment horizontal="left" wrapText="1"/>
      <protection/>
    </xf>
    <xf numFmtId="4" fontId="20" fillId="0" borderId="40" xfId="0" applyNumberFormat="1" applyFont="1" applyBorder="1" applyAlignment="1">
      <alignment/>
    </xf>
    <xf numFmtId="0" fontId="14" fillId="34" borderId="41" xfId="56" applyNumberFormat="1" applyFont="1" applyFill="1" applyBorder="1" applyAlignment="1" quotePrefix="1">
      <alignment horizontal="center" wrapText="1"/>
      <protection/>
    </xf>
    <xf numFmtId="0" fontId="21" fillId="34" borderId="42" xfId="0" applyNumberFormat="1" applyFont="1" applyFill="1" applyBorder="1" applyAlignment="1">
      <alignment horizontal="center" wrapText="1"/>
    </xf>
    <xf numFmtId="4" fontId="26" fillId="37" borderId="41" xfId="56" applyNumberFormat="1" applyFont="1" applyFill="1" applyBorder="1" applyAlignment="1">
      <alignment wrapText="1"/>
      <protection/>
    </xf>
    <xf numFmtId="4" fontId="27" fillId="37" borderId="42" xfId="0" applyNumberFormat="1" applyFont="1" applyFill="1" applyBorder="1" applyAlignment="1">
      <alignment wrapText="1"/>
    </xf>
    <xf numFmtId="174" fontId="14" fillId="34" borderId="43" xfId="56" applyNumberFormat="1" applyFont="1" applyFill="1" applyBorder="1" applyAlignment="1">
      <alignment/>
      <protection/>
    </xf>
    <xf numFmtId="0" fontId="22" fillId="34" borderId="44" xfId="0" applyNumberFormat="1" applyFont="1" applyFill="1" applyBorder="1" applyAlignment="1">
      <alignment/>
    </xf>
    <xf numFmtId="4" fontId="19" fillId="0" borderId="39" xfId="56" applyNumberFormat="1" applyFont="1" applyBorder="1" applyAlignment="1">
      <alignment wrapText="1"/>
      <protection/>
    </xf>
    <xf numFmtId="4" fontId="20" fillId="0" borderId="45" xfId="0" applyNumberFormat="1" applyFont="1" applyBorder="1" applyAlignment="1">
      <alignment wrapText="1"/>
    </xf>
    <xf numFmtId="4" fontId="19" fillId="0" borderId="28" xfId="56" applyNumberFormat="1" applyFont="1" applyFill="1" applyBorder="1" applyAlignment="1">
      <alignment horizontal="left" wrapText="1"/>
      <protection/>
    </xf>
    <xf numFmtId="4" fontId="20" fillId="0" borderId="46" xfId="0" applyNumberFormat="1" applyFont="1" applyBorder="1" applyAlignment="1">
      <alignment/>
    </xf>
    <xf numFmtId="4" fontId="19" fillId="0" borderId="47" xfId="56" applyNumberFormat="1" applyFont="1" applyFill="1" applyBorder="1" applyAlignment="1">
      <alignment horizontal="left" wrapText="1"/>
      <protection/>
    </xf>
    <xf numFmtId="4" fontId="20" fillId="0" borderId="48" xfId="0" applyNumberFormat="1" applyFont="1" applyBorder="1" applyAlignment="1">
      <alignment/>
    </xf>
    <xf numFmtId="174" fontId="14" fillId="34" borderId="49" xfId="56" applyNumberFormat="1" applyFont="1" applyFill="1" applyBorder="1" applyAlignment="1">
      <alignment horizontal="left"/>
      <protection/>
    </xf>
    <xf numFmtId="0" fontId="21" fillId="34" borderId="0" xfId="0" applyNumberFormat="1" applyFont="1" applyFill="1" applyBorder="1" applyAlignment="1">
      <alignment/>
    </xf>
    <xf numFmtId="0" fontId="14" fillId="0" borderId="50" xfId="56" applyNumberFormat="1" applyFont="1" applyFill="1" applyBorder="1" applyAlignment="1">
      <alignment wrapText="1"/>
      <protection/>
    </xf>
    <xf numFmtId="0" fontId="21" fillId="0" borderId="51" xfId="0" applyNumberFormat="1" applyFont="1" applyBorder="1" applyAlignment="1">
      <alignment/>
    </xf>
    <xf numFmtId="0" fontId="23" fillId="34" borderId="17" xfId="56" applyNumberFormat="1" applyFont="1" applyFill="1" applyBorder="1" applyAlignment="1">
      <alignment horizontal="center" wrapText="1"/>
      <protection/>
    </xf>
    <xf numFmtId="0" fontId="24" fillId="0" borderId="11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5" fillId="0" borderId="0" xfId="0" applyNumberFormat="1" applyFont="1" applyAlignment="1">
      <alignment wrapText="1"/>
    </xf>
    <xf numFmtId="174" fontId="14" fillId="0" borderId="52" xfId="56" applyNumberFormat="1" applyFont="1" applyBorder="1" applyAlignment="1">
      <alignment horizontal="center" vertical="center"/>
      <protection/>
    </xf>
    <xf numFmtId="174" fontId="14" fillId="0" borderId="53" xfId="56" applyNumberFormat="1" applyFont="1" applyBorder="1" applyAlignment="1">
      <alignment horizontal="center" vertical="center"/>
      <protection/>
    </xf>
    <xf numFmtId="174" fontId="14" fillId="0" borderId="54" xfId="56" applyNumberFormat="1" applyFont="1" applyBorder="1" applyAlignment="1">
      <alignment horizontal="center" vertical="center"/>
      <protection/>
    </xf>
    <xf numFmtId="0" fontId="14" fillId="0" borderId="17" xfId="56" applyNumberFormat="1" applyFont="1" applyBorder="1" applyAlignment="1">
      <alignment horizontal="center" vertical="center" wrapText="1"/>
      <protection/>
    </xf>
    <xf numFmtId="0" fontId="14" fillId="0" borderId="11" xfId="56" applyNumberFormat="1" applyFont="1" applyBorder="1" applyAlignment="1">
      <alignment horizontal="center" vertical="center" wrapText="1"/>
      <protection/>
    </xf>
    <xf numFmtId="0" fontId="14" fillId="0" borderId="13" xfId="56" applyNumberFormat="1" applyFont="1" applyBorder="1" applyAlignment="1">
      <alignment horizontal="center" vertical="center" wrapText="1"/>
      <protection/>
    </xf>
    <xf numFmtId="0" fontId="14" fillId="33" borderId="55" xfId="56" applyNumberFormat="1" applyFont="1" applyFill="1" applyBorder="1" applyAlignment="1">
      <alignment horizontal="center" vertical="center" wrapText="1"/>
      <protection/>
    </xf>
    <xf numFmtId="0" fontId="14" fillId="33" borderId="10" xfId="56" applyNumberFormat="1" applyFont="1" applyFill="1" applyBorder="1" applyAlignment="1">
      <alignment horizontal="center" vertical="center"/>
      <protection/>
    </xf>
    <xf numFmtId="0" fontId="14" fillId="33" borderId="21" xfId="56" applyNumberFormat="1" applyFont="1" applyFill="1" applyBorder="1" applyAlignment="1">
      <alignment horizontal="center" vertical="center"/>
      <protection/>
    </xf>
    <xf numFmtId="173" fontId="12" fillId="34" borderId="30" xfId="65" applyNumberFormat="1" applyFont="1" applyFill="1" applyBorder="1" applyAlignment="1">
      <alignment horizontal="center" vertical="center" wrapText="1"/>
    </xf>
    <xf numFmtId="173" fontId="12" fillId="34" borderId="40" xfId="65" applyNumberFormat="1" applyFont="1" applyFill="1" applyBorder="1" applyAlignment="1">
      <alignment horizontal="center" vertical="center" wrapText="1"/>
    </xf>
    <xf numFmtId="173" fontId="12" fillId="34" borderId="56" xfId="65" applyNumberFormat="1" applyFont="1" applyFill="1" applyBorder="1" applyAlignment="1">
      <alignment horizontal="center" vertical="center" wrapText="1"/>
    </xf>
    <xf numFmtId="0" fontId="29" fillId="33" borderId="57" xfId="0" applyNumberFormat="1" applyFont="1" applyFill="1" applyBorder="1" applyAlignment="1">
      <alignment horizontal="center"/>
    </xf>
    <xf numFmtId="0" fontId="29" fillId="33" borderId="48" xfId="0" applyNumberFormat="1" applyFont="1" applyFill="1" applyBorder="1" applyAlignment="1">
      <alignment horizontal="center"/>
    </xf>
    <xf numFmtId="0" fontId="29" fillId="33" borderId="58" xfId="0" applyNumberFormat="1" applyFont="1" applyFill="1" applyBorder="1" applyAlignment="1">
      <alignment horizontal="center"/>
    </xf>
    <xf numFmtId="4" fontId="12" fillId="34" borderId="59" xfId="0" applyNumberFormat="1" applyFont="1" applyFill="1" applyBorder="1" applyAlignment="1">
      <alignment horizontal="center"/>
    </xf>
    <xf numFmtId="4" fontId="12" fillId="34" borderId="60" xfId="0" applyNumberFormat="1" applyFont="1" applyFill="1" applyBorder="1" applyAlignment="1">
      <alignment horizontal="center"/>
    </xf>
    <xf numFmtId="4" fontId="12" fillId="34" borderId="61" xfId="0" applyNumberFormat="1" applyFont="1" applyFill="1" applyBorder="1" applyAlignment="1">
      <alignment horizontal="center"/>
    </xf>
    <xf numFmtId="174" fontId="14" fillId="34" borderId="49" xfId="56" applyNumberFormat="1" applyFont="1" applyFill="1" applyBorder="1" applyAlignment="1" quotePrefix="1">
      <alignment horizontal="left"/>
      <protection/>
    </xf>
    <xf numFmtId="0" fontId="23" fillId="40" borderId="60" xfId="56" applyNumberFormat="1" applyFont="1" applyFill="1" applyBorder="1" applyAlignment="1">
      <alignment horizontal="center" vertical="center" wrapText="1"/>
      <protection/>
    </xf>
    <xf numFmtId="0" fontId="23" fillId="0" borderId="0" xfId="56" applyNumberFormat="1" applyFont="1" applyAlignment="1">
      <alignment horizontal="center" wrapText="1"/>
      <protection/>
    </xf>
    <xf numFmtId="0" fontId="10" fillId="0" borderId="0" xfId="56" applyNumberFormat="1" applyFont="1" applyAlignment="1">
      <alignment horizontal="center" wrapText="1"/>
      <protection/>
    </xf>
    <xf numFmtId="0" fontId="14" fillId="0" borderId="17" xfId="56" applyNumberFormat="1" applyFont="1" applyBorder="1" applyAlignment="1">
      <alignment horizontal="center" vertical="center" wrapText="1"/>
      <protection/>
    </xf>
    <xf numFmtId="0" fontId="14" fillId="0" borderId="25" xfId="56" applyNumberFormat="1" applyFont="1" applyBorder="1" applyAlignment="1">
      <alignment horizontal="center" vertical="center" wrapText="1"/>
      <protection/>
    </xf>
    <xf numFmtId="0" fontId="14" fillId="33" borderId="55" xfId="56" applyNumberFormat="1" applyFont="1" applyFill="1" applyBorder="1" applyAlignment="1">
      <alignment horizontal="center" vertical="center" wrapText="1"/>
      <protection/>
    </xf>
    <xf numFmtId="0" fontId="23" fillId="34" borderId="17" xfId="56" applyNumberFormat="1" applyFont="1" applyFill="1" applyBorder="1" applyAlignment="1">
      <alignment horizontal="center" wrapText="1"/>
      <protection/>
    </xf>
    <xf numFmtId="0" fontId="24" fillId="0" borderId="25" xfId="0" applyNumberFormat="1" applyFont="1" applyBorder="1" applyAlignment="1">
      <alignment horizontal="center"/>
    </xf>
    <xf numFmtId="0" fontId="23" fillId="40" borderId="26" xfId="56" applyNumberFormat="1" applyFont="1" applyFill="1" applyBorder="1" applyAlignment="1">
      <alignment horizontal="center" wrapText="1"/>
      <protection/>
    </xf>
    <xf numFmtId="0" fontId="28" fillId="39" borderId="37" xfId="56" applyNumberFormat="1" applyFont="1" applyFill="1" applyBorder="1" applyAlignment="1">
      <alignment horizontal="center" vertical="center"/>
      <protection/>
    </xf>
    <xf numFmtId="0" fontId="28" fillId="39" borderId="42" xfId="56" applyNumberFormat="1" applyFont="1" applyFill="1" applyBorder="1" applyAlignment="1">
      <alignment horizontal="center" vertical="center"/>
      <protection/>
    </xf>
    <xf numFmtId="4" fontId="28" fillId="0" borderId="23" xfId="56" applyNumberFormat="1" applyFont="1" applyFill="1" applyBorder="1" applyAlignment="1">
      <alignment horizontal="center" vertical="center"/>
      <protection/>
    </xf>
    <xf numFmtId="4" fontId="28" fillId="0" borderId="24" xfId="56" applyNumberFormat="1" applyFont="1" applyFill="1" applyBorder="1" applyAlignment="1">
      <alignment horizontal="center" vertical="center"/>
      <protection/>
    </xf>
    <xf numFmtId="4" fontId="28" fillId="0" borderId="11" xfId="56" applyNumberFormat="1" applyFont="1" applyFill="1" applyBorder="1" applyAlignment="1">
      <alignment horizontal="center" vertical="center"/>
      <protection/>
    </xf>
    <xf numFmtId="4" fontId="28" fillId="0" borderId="12" xfId="56" applyNumberFormat="1" applyFont="1" applyFill="1" applyBorder="1" applyAlignment="1">
      <alignment horizontal="center" vertical="center"/>
      <protection/>
    </xf>
    <xf numFmtId="4" fontId="28" fillId="0" borderId="25" xfId="56" applyNumberFormat="1" applyFont="1" applyFill="1" applyBorder="1" applyAlignment="1">
      <alignment horizontal="center" vertical="center"/>
      <protection/>
    </xf>
    <xf numFmtId="4" fontId="28" fillId="0" borderId="29" xfId="56" applyNumberFormat="1" applyFont="1" applyFill="1" applyBorder="1" applyAlignment="1">
      <alignment horizontal="center" vertical="center"/>
      <protection/>
    </xf>
    <xf numFmtId="0" fontId="28" fillId="39" borderId="61" xfId="56" applyNumberFormat="1" applyFont="1" applyFill="1" applyBorder="1" applyAlignment="1">
      <alignment horizontal="center" vertical="center"/>
      <protection/>
    </xf>
    <xf numFmtId="4" fontId="28" fillId="0" borderId="62" xfId="56" applyNumberFormat="1" applyFont="1" applyFill="1" applyBorder="1" applyAlignment="1">
      <alignment horizontal="center" vertical="center"/>
      <protection/>
    </xf>
    <xf numFmtId="4" fontId="28" fillId="0" borderId="63" xfId="56" applyNumberFormat="1" applyFont="1" applyFill="1" applyBorder="1" applyAlignment="1">
      <alignment horizontal="center" vertical="center"/>
      <protection/>
    </xf>
    <xf numFmtId="4" fontId="28" fillId="0" borderId="64" xfId="56" applyNumberFormat="1" applyFont="1" applyFill="1" applyBorder="1" applyAlignment="1">
      <alignment horizontal="center" vertical="center"/>
      <protection/>
    </xf>
    <xf numFmtId="4" fontId="28" fillId="0" borderId="34" xfId="56" applyNumberFormat="1" applyFont="1" applyFill="1" applyBorder="1" applyAlignment="1">
      <alignment horizontal="center" vertical="center"/>
      <protection/>
    </xf>
    <xf numFmtId="4" fontId="28" fillId="0" borderId="65" xfId="56" applyNumberFormat="1" applyFont="1" applyFill="1" applyBorder="1" applyAlignment="1">
      <alignment horizontal="center" vertical="center"/>
      <protection/>
    </xf>
    <xf numFmtId="4" fontId="28" fillId="0" borderId="66" xfId="56" applyNumberFormat="1" applyFont="1" applyFill="1" applyBorder="1" applyAlignment="1">
      <alignment horizontal="center" vertical="center"/>
      <protection/>
    </xf>
    <xf numFmtId="4" fontId="28" fillId="39" borderId="37" xfId="56" applyNumberFormat="1" applyFont="1" applyFill="1" applyBorder="1" applyAlignment="1">
      <alignment horizontal="center" vertical="center"/>
      <protection/>
    </xf>
    <xf numFmtId="4" fontId="28" fillId="39" borderId="42" xfId="56" applyNumberFormat="1" applyFont="1" applyFill="1" applyBorder="1" applyAlignment="1">
      <alignment horizontal="center" vertical="center"/>
      <protection/>
    </xf>
    <xf numFmtId="4" fontId="28" fillId="39" borderId="36" xfId="56" applyNumberFormat="1" applyFont="1" applyFill="1" applyBorder="1" applyAlignment="1">
      <alignment horizontal="center" vertical="center"/>
      <protection/>
    </xf>
    <xf numFmtId="4" fontId="28" fillId="39" borderId="67" xfId="56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showGridLines="0" tabSelected="1" view="pageBreakPreview" zoomScale="50" zoomScaleNormal="60" zoomScaleSheetLayoutView="50" zoomScalePageLayoutView="0" workbookViewId="0" topLeftCell="A22">
      <selection activeCell="C35" sqref="C35"/>
    </sheetView>
  </sheetViews>
  <sheetFormatPr defaultColWidth="11.421875" defaultRowHeight="15"/>
  <cols>
    <col min="1" max="1" width="6.00390625" style="4" customWidth="1"/>
    <col min="2" max="2" width="13.28125" style="1" customWidth="1"/>
    <col min="3" max="3" width="98.57421875" style="2" customWidth="1"/>
    <col min="4" max="4" width="29.140625" style="3" customWidth="1"/>
    <col min="5" max="5" width="26.57421875" style="3" customWidth="1"/>
    <col min="6" max="6" width="23.7109375" style="3" customWidth="1"/>
    <col min="7" max="7" width="25.00390625" style="3" customWidth="1"/>
    <col min="8" max="8" width="23.28125" style="3" customWidth="1"/>
    <col min="9" max="10" width="0" style="4" hidden="1" customWidth="1"/>
    <col min="11" max="11" width="4.00390625" style="4" customWidth="1"/>
    <col min="12" max="191" width="11.421875" style="4" customWidth="1"/>
    <col min="192" max="192" width="3.00390625" style="4" customWidth="1"/>
    <col min="193" max="193" width="3.421875" style="4" bestFit="1" customWidth="1"/>
    <col min="194" max="194" width="70.00390625" style="4" customWidth="1"/>
    <col min="195" max="195" width="19.7109375" style="4" customWidth="1"/>
    <col min="196" max="196" width="21.7109375" style="4" customWidth="1"/>
    <col min="197" max="197" width="16.421875" style="4" customWidth="1"/>
    <col min="198" max="198" width="15.421875" style="4" customWidth="1"/>
    <col min="199" max="199" width="18.28125" style="4" customWidth="1"/>
    <col min="200" max="200" width="11.421875" style="4" customWidth="1"/>
    <col min="201" max="201" width="9.7109375" style="4" bestFit="1" customWidth="1"/>
    <col min="202" max="202" width="11.140625" style="4" bestFit="1" customWidth="1"/>
    <col min="203" max="16384" width="11.421875" style="4" customWidth="1"/>
  </cols>
  <sheetData>
    <row r="1" spans="5:8" ht="2.25" customHeight="1">
      <c r="E1" s="149"/>
      <c r="F1" s="149"/>
      <c r="G1" s="149"/>
      <c r="H1" s="149"/>
    </row>
    <row r="2" spans="5:8" ht="2.25" customHeight="1">
      <c r="E2" s="99"/>
      <c r="F2" s="99"/>
      <c r="G2" s="99"/>
      <c r="H2" s="99"/>
    </row>
    <row r="3" spans="5:8" ht="2.25" customHeight="1">
      <c r="E3" s="99"/>
      <c r="F3" s="99"/>
      <c r="G3" s="99"/>
      <c r="H3" s="99"/>
    </row>
    <row r="4" spans="3:8" ht="27.75" customHeight="1">
      <c r="C4" s="170" t="s">
        <v>61</v>
      </c>
      <c r="D4" s="171"/>
      <c r="E4" s="171"/>
      <c r="F4" s="171"/>
      <c r="G4" s="171"/>
      <c r="H4" s="99"/>
    </row>
    <row r="5" spans="3:8" ht="27.75" customHeight="1" thickBot="1">
      <c r="C5" s="177" t="s">
        <v>65</v>
      </c>
      <c r="D5" s="177"/>
      <c r="E5" s="177"/>
      <c r="F5" s="177"/>
      <c r="G5" s="103"/>
      <c r="H5" s="99"/>
    </row>
    <row r="6" spans="2:8" ht="27.75" customHeight="1">
      <c r="B6" s="150" t="s">
        <v>54</v>
      </c>
      <c r="C6" s="172" t="s">
        <v>67</v>
      </c>
      <c r="D6" s="174" t="s">
        <v>63</v>
      </c>
      <c r="E6" s="175" t="s">
        <v>64</v>
      </c>
      <c r="F6" s="159">
        <v>39204.8</v>
      </c>
      <c r="G6" s="160"/>
      <c r="H6" s="161"/>
    </row>
    <row r="7" spans="2:8" ht="27.75" customHeight="1">
      <c r="B7" s="151"/>
      <c r="C7" s="154"/>
      <c r="D7" s="157"/>
      <c r="E7" s="147"/>
      <c r="F7" s="16">
        <v>6480.5</v>
      </c>
      <c r="G7" s="17">
        <v>25006.3</v>
      </c>
      <c r="H7" s="18">
        <v>7718</v>
      </c>
    </row>
    <row r="8" spans="2:8" ht="31.5" customHeight="1">
      <c r="B8" s="151"/>
      <c r="C8" s="173"/>
      <c r="D8" s="157"/>
      <c r="E8" s="176"/>
      <c r="F8" s="105" t="s">
        <v>62</v>
      </c>
      <c r="G8" s="106" t="s">
        <v>10</v>
      </c>
      <c r="H8" s="107" t="s">
        <v>50</v>
      </c>
    </row>
    <row r="9" spans="2:8" ht="31.5" customHeight="1">
      <c r="B9" s="108">
        <v>1</v>
      </c>
      <c r="C9" s="110" t="s">
        <v>68</v>
      </c>
      <c r="D9" s="118">
        <f>E9*12</f>
        <v>27068551.92</v>
      </c>
      <c r="E9" s="112">
        <f>F6*F43</f>
        <v>2255712.66</v>
      </c>
      <c r="F9" s="113">
        <f>F7*H50</f>
        <v>461311.64391426556</v>
      </c>
      <c r="G9" s="113">
        <f>G7*G44</f>
        <v>1438778.605929835</v>
      </c>
      <c r="H9" s="114">
        <f>H7*H45</f>
        <v>444067.8261304738</v>
      </c>
    </row>
    <row r="10" spans="2:8" ht="31.5" customHeight="1" thickBot="1">
      <c r="B10" s="109">
        <v>2</v>
      </c>
      <c r="C10" s="111" t="s">
        <v>69</v>
      </c>
      <c r="D10" s="115">
        <f>E10*12</f>
        <v>1878960</v>
      </c>
      <c r="E10" s="115">
        <v>156580</v>
      </c>
      <c r="F10" s="162" t="s">
        <v>58</v>
      </c>
      <c r="G10" s="163"/>
      <c r="H10" s="164"/>
    </row>
    <row r="11" spans="3:8" ht="27" customHeight="1" thickBot="1">
      <c r="C11" s="169" t="s">
        <v>66</v>
      </c>
      <c r="D11" s="169"/>
      <c r="E11" s="169"/>
      <c r="F11" s="169"/>
      <c r="G11" s="5"/>
      <c r="H11" s="5"/>
    </row>
    <row r="12" spans="2:8" ht="21" customHeight="1">
      <c r="B12" s="150" t="s">
        <v>54</v>
      </c>
      <c r="C12" s="153" t="s">
        <v>2</v>
      </c>
      <c r="D12" s="156" t="s">
        <v>25</v>
      </c>
      <c r="E12" s="146" t="s">
        <v>4</v>
      </c>
      <c r="F12" s="159">
        <v>39204.8</v>
      </c>
      <c r="G12" s="160"/>
      <c r="H12" s="161"/>
    </row>
    <row r="13" spans="2:8" ht="26.25" customHeight="1">
      <c r="B13" s="151"/>
      <c r="C13" s="154"/>
      <c r="D13" s="157"/>
      <c r="E13" s="147"/>
      <c r="F13" s="16">
        <v>6480.5</v>
      </c>
      <c r="G13" s="17">
        <v>25006.3</v>
      </c>
      <c r="H13" s="18">
        <v>7718</v>
      </c>
    </row>
    <row r="14" spans="2:8" ht="81" customHeight="1" thickBot="1">
      <c r="B14" s="152"/>
      <c r="C14" s="155"/>
      <c r="D14" s="158"/>
      <c r="E14" s="148"/>
      <c r="F14" s="104" t="s">
        <v>62</v>
      </c>
      <c r="G14" s="19" t="s">
        <v>10</v>
      </c>
      <c r="H14" s="20" t="s">
        <v>50</v>
      </c>
    </row>
    <row r="15" spans="2:11" ht="57" customHeight="1" thickBot="1">
      <c r="B15" s="130" t="s">
        <v>20</v>
      </c>
      <c r="C15" s="131"/>
      <c r="D15" s="93">
        <f>D16+D17+D18+D19+D20+D21+D22+D23+D24+D25+D26+D27+D28+D29+D30</f>
        <v>15990950</v>
      </c>
      <c r="E15" s="31">
        <f aca="true" t="shared" si="0" ref="E15:E42">D15/12</f>
        <v>1332579.1666666667</v>
      </c>
      <c r="F15" s="165" t="s">
        <v>58</v>
      </c>
      <c r="G15" s="166"/>
      <c r="H15" s="167"/>
      <c r="J15" s="6">
        <v>549900</v>
      </c>
      <c r="K15" s="7"/>
    </row>
    <row r="16" spans="2:11" ht="45" customHeight="1">
      <c r="B16" s="32" t="s">
        <v>38</v>
      </c>
      <c r="C16" s="119" t="s">
        <v>70</v>
      </c>
      <c r="D16" s="86">
        <f>2760000</f>
        <v>2760000</v>
      </c>
      <c r="E16" s="58">
        <f t="shared" si="0"/>
        <v>230000</v>
      </c>
      <c r="F16" s="64">
        <f>E16/F12*F13</f>
        <v>38018.68648736889</v>
      </c>
      <c r="G16" s="59">
        <f>E16/F12*G13</f>
        <v>146702.67416234745</v>
      </c>
      <c r="H16" s="60">
        <f>E16/F12*H13</f>
        <v>45278.639350283636</v>
      </c>
      <c r="I16" s="4">
        <v>170200</v>
      </c>
      <c r="K16" s="6"/>
    </row>
    <row r="17" spans="2:11" ht="45" customHeight="1">
      <c r="B17" s="33" t="s">
        <v>40</v>
      </c>
      <c r="C17" s="34" t="s">
        <v>32</v>
      </c>
      <c r="D17" s="67">
        <f>(D16+D30)*30.2%</f>
        <v>1083576</v>
      </c>
      <c r="E17" s="61">
        <f t="shared" si="0"/>
        <v>90298</v>
      </c>
      <c r="F17" s="64">
        <f>E17/F12*F13</f>
        <v>14926.136314941028</v>
      </c>
      <c r="G17" s="62">
        <f>E17/F12*G13</f>
        <v>57595.46987613761</v>
      </c>
      <c r="H17" s="63">
        <f>E17/F12*H13</f>
        <v>17776.393808921355</v>
      </c>
      <c r="K17" s="6"/>
    </row>
    <row r="18" spans="2:11" ht="45" customHeight="1">
      <c r="B18" s="33" t="s">
        <v>46</v>
      </c>
      <c r="C18" s="35" t="s">
        <v>27</v>
      </c>
      <c r="D18" s="67">
        <v>229500</v>
      </c>
      <c r="E18" s="61">
        <f t="shared" si="0"/>
        <v>19125</v>
      </c>
      <c r="F18" s="64">
        <f>E18/F12*F13</f>
        <v>3161.3364307431743</v>
      </c>
      <c r="G18" s="62">
        <f>E18/F12*G13</f>
        <v>12198.646275456065</v>
      </c>
      <c r="H18" s="63">
        <f>E18/F12*H13</f>
        <v>3765.017293800759</v>
      </c>
      <c r="K18" s="6"/>
    </row>
    <row r="19" spans="2:11" ht="111" customHeight="1">
      <c r="B19" s="36" t="s">
        <v>48</v>
      </c>
      <c r="C19" s="69" t="s">
        <v>3</v>
      </c>
      <c r="D19" s="42">
        <v>1926000</v>
      </c>
      <c r="E19" s="57">
        <f t="shared" si="0"/>
        <v>160500</v>
      </c>
      <c r="F19" s="64">
        <f>E19/F12*F13</f>
        <v>26530.431222707422</v>
      </c>
      <c r="G19" s="64">
        <f>E19/F12*G13</f>
        <v>102372.95305676854</v>
      </c>
      <c r="H19" s="65">
        <f>E19/F12*H13</f>
        <v>31596.615720524016</v>
      </c>
      <c r="I19" s="4">
        <v>55500</v>
      </c>
      <c r="K19" s="6"/>
    </row>
    <row r="20" spans="2:11" ht="85.5" customHeight="1">
      <c r="B20" s="68" t="s">
        <v>36</v>
      </c>
      <c r="C20" s="70" t="s">
        <v>6</v>
      </c>
      <c r="D20" s="95">
        <f>140600+261430+111500</f>
        <v>513530</v>
      </c>
      <c r="E20" s="56">
        <f t="shared" si="0"/>
        <v>42794.166666666664</v>
      </c>
      <c r="F20" s="64">
        <f>E20/F12*F13</f>
        <v>7073.817417340052</v>
      </c>
      <c r="G20" s="64">
        <f>E20/F12*G13</f>
        <v>27295.733428474738</v>
      </c>
      <c r="H20" s="65">
        <f>E20/F12*H13</f>
        <v>8424.615820851866</v>
      </c>
      <c r="I20" s="4">
        <v>66700</v>
      </c>
      <c r="K20" s="6"/>
    </row>
    <row r="21" spans="2:11" ht="60" customHeight="1">
      <c r="B21" s="68" t="s">
        <v>51</v>
      </c>
      <c r="C21" s="70" t="s">
        <v>7</v>
      </c>
      <c r="D21" s="95">
        <v>581470</v>
      </c>
      <c r="E21" s="56">
        <f t="shared" si="0"/>
        <v>48455.833333333336</v>
      </c>
      <c r="F21" s="64">
        <f>E21/F12*F13</f>
        <v>8009.683199931302</v>
      </c>
      <c r="G21" s="64">
        <f>E21/F12*G13</f>
        <v>30906.957951152242</v>
      </c>
      <c r="H21" s="66">
        <f>E21/F12*H13</f>
        <v>9539.192182249793</v>
      </c>
      <c r="I21" s="4">
        <v>15000</v>
      </c>
      <c r="K21" s="6"/>
    </row>
    <row r="22" spans="2:11" ht="57.75" customHeight="1">
      <c r="B22" s="68" t="s">
        <v>41</v>
      </c>
      <c r="C22" s="70" t="s">
        <v>14</v>
      </c>
      <c r="D22" s="95">
        <v>92955</v>
      </c>
      <c r="E22" s="56">
        <f t="shared" si="0"/>
        <v>7746.25</v>
      </c>
      <c r="F22" s="64">
        <f>E22/F12*F13</f>
        <v>1280.444566099049</v>
      </c>
      <c r="G22" s="64">
        <f>E22/F12*G13</f>
        <v>4940.8503901307995</v>
      </c>
      <c r="H22" s="66">
        <f>E22/F12*H13</f>
        <v>1524.9550437701505</v>
      </c>
      <c r="K22" s="6"/>
    </row>
    <row r="23" spans="2:11" ht="87" customHeight="1">
      <c r="B23" s="68" t="s">
        <v>53</v>
      </c>
      <c r="C23" s="70" t="s">
        <v>21</v>
      </c>
      <c r="D23" s="95">
        <v>1440192</v>
      </c>
      <c r="E23" s="56">
        <f t="shared" si="0"/>
        <v>120016</v>
      </c>
      <c r="F23" s="64">
        <f>E23/F12*F13</f>
        <v>19838.48120638289</v>
      </c>
      <c r="G23" s="64">
        <f>E23/F12*G13</f>
        <v>76550.7310533404</v>
      </c>
      <c r="H23" s="66">
        <f>E23/F12*H13</f>
        <v>23626.7877402767</v>
      </c>
      <c r="I23" s="4">
        <v>35000</v>
      </c>
      <c r="K23" s="6"/>
    </row>
    <row r="24" spans="2:11" ht="45" customHeight="1">
      <c r="B24" s="68" t="s">
        <v>35</v>
      </c>
      <c r="C24" s="70" t="s">
        <v>17</v>
      </c>
      <c r="D24" s="95">
        <v>1526366</v>
      </c>
      <c r="E24" s="56">
        <f t="shared" si="0"/>
        <v>127197.16666666667</v>
      </c>
      <c r="F24" s="64">
        <f>E24/F12*F13</f>
        <v>21025.518267746127</v>
      </c>
      <c r="G24" s="64">
        <f>E24/F12*G13</f>
        <v>81131.14998206001</v>
      </c>
      <c r="H24" s="66">
        <f>E24/F12*H13</f>
        <v>25040.498416860522</v>
      </c>
      <c r="I24" s="4">
        <v>2200</v>
      </c>
      <c r="K24" s="6"/>
    </row>
    <row r="25" spans="2:11" ht="61.5" customHeight="1">
      <c r="B25" s="68" t="s">
        <v>42</v>
      </c>
      <c r="C25" s="72" t="s">
        <v>8</v>
      </c>
      <c r="D25" s="96">
        <v>125000</v>
      </c>
      <c r="E25" s="56">
        <f t="shared" si="0"/>
        <v>10416.666666666666</v>
      </c>
      <c r="F25" s="64">
        <f>E25/F12*F13</f>
        <v>1721.8608010583735</v>
      </c>
      <c r="G25" s="64">
        <f>E25/F12*G13</f>
        <v>6644.14285155559</v>
      </c>
      <c r="H25" s="66">
        <f>E25/F12*H13</f>
        <v>2050.6630140527004</v>
      </c>
      <c r="K25" s="6"/>
    </row>
    <row r="26" spans="2:11" ht="60" customHeight="1" thickBot="1">
      <c r="B26" s="68" t="s">
        <v>49</v>
      </c>
      <c r="C26" s="71" t="s">
        <v>13</v>
      </c>
      <c r="D26" s="95">
        <v>3600000</v>
      </c>
      <c r="E26" s="57">
        <f t="shared" si="0"/>
        <v>300000</v>
      </c>
      <c r="F26" s="62">
        <f>E26/F12*F13</f>
        <v>49589.59107048116</v>
      </c>
      <c r="G26" s="64">
        <f>E26/F12*G13</f>
        <v>191351.31412480102</v>
      </c>
      <c r="H26" s="66">
        <f>E26/F12*H13</f>
        <v>59059.09480471779</v>
      </c>
      <c r="K26" s="116"/>
    </row>
    <row r="27" spans="2:11" ht="45" customHeight="1">
      <c r="B27" s="68" t="s">
        <v>37</v>
      </c>
      <c r="C27" s="87" t="s">
        <v>18</v>
      </c>
      <c r="D27" s="95">
        <v>246461</v>
      </c>
      <c r="E27" s="57">
        <f t="shared" si="0"/>
        <v>20538.416666666668</v>
      </c>
      <c r="F27" s="62">
        <f>E27/F12*F13</f>
        <v>3394.9722791171826</v>
      </c>
      <c r="G27" s="64">
        <f>E27/F12*G13</f>
        <v>13100.17673069794</v>
      </c>
      <c r="H27" s="66">
        <f>E27/F12*H13</f>
        <v>4043.2676568515417</v>
      </c>
      <c r="K27" s="6"/>
    </row>
    <row r="28" spans="2:11" ht="69" customHeight="1">
      <c r="B28" s="36" t="s">
        <v>34</v>
      </c>
      <c r="C28" s="87" t="s">
        <v>5</v>
      </c>
      <c r="D28" s="97">
        <v>887900</v>
      </c>
      <c r="E28" s="57">
        <f t="shared" si="0"/>
        <v>73991.66666666667</v>
      </c>
      <c r="F28" s="62">
        <f>E28/F12*F13</f>
        <v>12230.72164207784</v>
      </c>
      <c r="G28" s="62">
        <f>E28/F6*G7</f>
        <v>47194.67550316968</v>
      </c>
      <c r="H28" s="62">
        <f>E28/F6*H7</f>
        <v>14566.269521419146</v>
      </c>
      <c r="K28" s="6"/>
    </row>
    <row r="29" spans="2:11" ht="69" customHeight="1">
      <c r="B29" s="125" t="s">
        <v>39</v>
      </c>
      <c r="C29" s="88" t="s">
        <v>1</v>
      </c>
      <c r="D29" s="42">
        <v>150000</v>
      </c>
      <c r="E29" s="57">
        <f t="shared" si="0"/>
        <v>12500</v>
      </c>
      <c r="F29" s="64">
        <f>E29/F6*F7</f>
        <v>2066.2329612700482</v>
      </c>
      <c r="G29" s="64">
        <f>E29/F6*G7</f>
        <v>7972.971421866709</v>
      </c>
      <c r="H29" s="64">
        <f>E29/F6*H7</f>
        <v>2460.795616863241</v>
      </c>
      <c r="K29" s="6"/>
    </row>
    <row r="30" spans="2:11" ht="69" customHeight="1">
      <c r="B30" s="126" t="s">
        <v>78</v>
      </c>
      <c r="C30" s="127" t="s">
        <v>79</v>
      </c>
      <c r="D30" s="124">
        <v>828000</v>
      </c>
      <c r="E30" s="57">
        <f t="shared" si="0"/>
        <v>69000</v>
      </c>
      <c r="F30" s="64">
        <f>E30/F6*F7</f>
        <v>11405.605946210668</v>
      </c>
      <c r="G30" s="64">
        <f>E30/F12*G13</f>
        <v>44010.80224870423</v>
      </c>
      <c r="H30" s="64">
        <f>E30/F12*H13</f>
        <v>13583.59180508509</v>
      </c>
      <c r="K30" s="6"/>
    </row>
    <row r="31" spans="2:11" ht="45" customHeight="1" thickBot="1">
      <c r="B31" s="168" t="s">
        <v>24</v>
      </c>
      <c r="C31" s="143"/>
      <c r="D31" s="52">
        <f>D32+D33+D34+D35+D36+D37+D38</f>
        <v>8427601.92</v>
      </c>
      <c r="E31" s="52">
        <f t="shared" si="0"/>
        <v>702300.16</v>
      </c>
      <c r="F31" s="89"/>
      <c r="G31" s="90"/>
      <c r="H31" s="91"/>
      <c r="J31" s="6">
        <v>166700</v>
      </c>
      <c r="K31" s="7"/>
    </row>
    <row r="32" spans="2:11" ht="45" customHeight="1">
      <c r="B32" s="32" t="s">
        <v>55</v>
      </c>
      <c r="C32" s="38" t="s">
        <v>9</v>
      </c>
      <c r="D32" s="42">
        <v>4068960</v>
      </c>
      <c r="E32" s="58">
        <f t="shared" si="0"/>
        <v>339080</v>
      </c>
      <c r="F32" s="62">
        <f>E32/F12*F13</f>
        <v>56049.46180059585</v>
      </c>
      <c r="G32" s="59">
        <f>E32/F12*G13</f>
        <v>216278.0119781251</v>
      </c>
      <c r="H32" s="60">
        <f>E32/F12*H13</f>
        <v>66752.52622127903</v>
      </c>
      <c r="I32" s="4">
        <v>66700</v>
      </c>
      <c r="K32" s="6"/>
    </row>
    <row r="33" spans="2:8" ht="45" customHeight="1">
      <c r="B33" s="36" t="s">
        <v>47</v>
      </c>
      <c r="C33" s="37" t="s">
        <v>30</v>
      </c>
      <c r="D33" s="42">
        <f>(D32+D34+D38)*30.2%</f>
        <v>1895641.92</v>
      </c>
      <c r="E33" s="56">
        <f t="shared" si="0"/>
        <v>157970.16</v>
      </c>
      <c r="F33" s="64">
        <f>E33/F12*F13</f>
        <v>26112.252119128272</v>
      </c>
      <c r="G33" s="64">
        <f>E33/F12*G13</f>
        <v>100759.32569501693</v>
      </c>
      <c r="H33" s="66">
        <f>E33/F12*H13</f>
        <v>31098.582185854793</v>
      </c>
    </row>
    <row r="34" spans="2:8" ht="79.5" customHeight="1">
      <c r="B34" s="36" t="s">
        <v>43</v>
      </c>
      <c r="C34" s="37" t="s">
        <v>80</v>
      </c>
      <c r="D34" s="42">
        <f>1380000</f>
        <v>1380000</v>
      </c>
      <c r="E34" s="56">
        <f t="shared" si="0"/>
        <v>115000</v>
      </c>
      <c r="F34" s="64">
        <f>E34/F12*F13</f>
        <v>19009.343243684445</v>
      </c>
      <c r="G34" s="64">
        <f>E34/F12*G13</f>
        <v>73351.33708117373</v>
      </c>
      <c r="H34" s="66">
        <f>E34/F12*H13</f>
        <v>22639.319675141818</v>
      </c>
    </row>
    <row r="35" spans="2:8" ht="45" customHeight="1">
      <c r="B35" s="36" t="s">
        <v>56</v>
      </c>
      <c r="C35" s="37" t="s">
        <v>31</v>
      </c>
      <c r="D35" s="42">
        <v>25000</v>
      </c>
      <c r="E35" s="56">
        <f t="shared" si="0"/>
        <v>2083.3333333333335</v>
      </c>
      <c r="F35" s="64">
        <f>E35/F12*F13</f>
        <v>344.3721602116748</v>
      </c>
      <c r="G35" s="64">
        <f>E35/F12*G13</f>
        <v>1328.8285703111183</v>
      </c>
      <c r="H35" s="66">
        <f>E35/F12*H13</f>
        <v>410.1326028105402</v>
      </c>
    </row>
    <row r="36" spans="2:8" ht="57" customHeight="1">
      <c r="B36" s="36" t="s">
        <v>45</v>
      </c>
      <c r="C36" s="37" t="s">
        <v>19</v>
      </c>
      <c r="D36" s="42">
        <v>80000</v>
      </c>
      <c r="E36" s="56">
        <f t="shared" si="0"/>
        <v>6666.666666666667</v>
      </c>
      <c r="F36" s="64">
        <f>E36/F12*F13</f>
        <v>1101.9909126773591</v>
      </c>
      <c r="G36" s="64">
        <f>E36/F12*G13</f>
        <v>4252.251424995578</v>
      </c>
      <c r="H36" s="66">
        <f>E36/F12*H13</f>
        <v>1312.4243289937285</v>
      </c>
    </row>
    <row r="37" spans="2:8" ht="57" customHeight="1">
      <c r="B37" s="36" t="s">
        <v>44</v>
      </c>
      <c r="C37" s="51" t="s">
        <v>0</v>
      </c>
      <c r="D37" s="77">
        <v>150000</v>
      </c>
      <c r="E37" s="73">
        <f t="shared" si="0"/>
        <v>12500</v>
      </c>
      <c r="F37" s="74">
        <f>E37/F12*F13</f>
        <v>2066.2329612700482</v>
      </c>
      <c r="G37" s="75">
        <f>E37/F12*G13</f>
        <v>7972.971421866709</v>
      </c>
      <c r="H37" s="76">
        <f>E37/F12*H13</f>
        <v>2460.795616863241</v>
      </c>
    </row>
    <row r="38" spans="2:8" ht="61.5" customHeight="1">
      <c r="B38" s="92" t="s">
        <v>57</v>
      </c>
      <c r="C38" s="98" t="s">
        <v>59</v>
      </c>
      <c r="D38" s="77">
        <v>828000</v>
      </c>
      <c r="E38" s="73">
        <f t="shared" si="0"/>
        <v>69000</v>
      </c>
      <c r="F38" s="75">
        <f>E38/F12*F13</f>
        <v>11405.605946210668</v>
      </c>
      <c r="G38" s="75">
        <f>E38/F12*G13</f>
        <v>44010.80224870423</v>
      </c>
      <c r="H38" s="76">
        <f>E38/F12*H13</f>
        <v>13583.59180508509</v>
      </c>
    </row>
    <row r="39" spans="2:8" ht="45" customHeight="1" thickBot="1">
      <c r="B39" s="142" t="s">
        <v>12</v>
      </c>
      <c r="C39" s="143"/>
      <c r="D39" s="52">
        <f>D40+D41</f>
        <v>2650000</v>
      </c>
      <c r="E39" s="78">
        <f t="shared" si="0"/>
        <v>220833.33333333334</v>
      </c>
      <c r="F39" s="53"/>
      <c r="G39" s="54"/>
      <c r="H39" s="55"/>
    </row>
    <row r="40" spans="2:11" ht="45" customHeight="1">
      <c r="B40" s="32" t="s">
        <v>52</v>
      </c>
      <c r="C40" s="39" t="s">
        <v>28</v>
      </c>
      <c r="D40" s="43">
        <v>2400000</v>
      </c>
      <c r="E40" s="48">
        <f t="shared" si="0"/>
        <v>200000</v>
      </c>
      <c r="F40" s="49">
        <f>E40/F12*F13</f>
        <v>33059.72738032077</v>
      </c>
      <c r="G40" s="49">
        <f>E40/F12*G13</f>
        <v>127567.54274986734</v>
      </c>
      <c r="H40" s="50">
        <f>E40/F12*H13</f>
        <v>39372.729869811854</v>
      </c>
      <c r="J40" s="6">
        <v>166700</v>
      </c>
      <c r="K40" s="7"/>
    </row>
    <row r="41" spans="2:11" ht="45" customHeight="1" thickBot="1">
      <c r="B41" s="44" t="s">
        <v>33</v>
      </c>
      <c r="C41" s="45" t="s">
        <v>29</v>
      </c>
      <c r="D41" s="46">
        <v>250000</v>
      </c>
      <c r="E41" s="47">
        <f t="shared" si="0"/>
        <v>20833.333333333332</v>
      </c>
      <c r="F41" s="40">
        <f>E41/F12*F13</f>
        <v>3443.721602116747</v>
      </c>
      <c r="G41" s="40">
        <f>E41/F12*G13</f>
        <v>13288.28570311118</v>
      </c>
      <c r="H41" s="41">
        <f>E41/F12*H13</f>
        <v>4101.326028105401</v>
      </c>
      <c r="J41" s="6"/>
      <c r="K41" s="7"/>
    </row>
    <row r="42" spans="2:8" ht="66.75" customHeight="1" thickBot="1">
      <c r="B42" s="144" t="s">
        <v>11</v>
      </c>
      <c r="C42" s="145"/>
      <c r="D42" s="117">
        <f>D39+D31+D15</f>
        <v>27068551.92</v>
      </c>
      <c r="E42" s="79">
        <f t="shared" si="0"/>
        <v>2255712.66</v>
      </c>
      <c r="F42" s="80">
        <f>E42/F12*F13</f>
        <v>372866.22793969105</v>
      </c>
      <c r="G42" s="80">
        <f>E42/F12*G13</f>
        <v>1438778.605929835</v>
      </c>
      <c r="H42" s="80">
        <f>E42/F12*H13</f>
        <v>444067.8261304738</v>
      </c>
    </row>
    <row r="43" spans="2:8" ht="45" customHeight="1">
      <c r="B43" s="128" t="s">
        <v>22</v>
      </c>
      <c r="C43" s="129"/>
      <c r="D43" s="129"/>
      <c r="E43" s="129"/>
      <c r="F43" s="83">
        <f>F42/F13</f>
        <v>57.53664500265273</v>
      </c>
      <c r="G43" s="25"/>
      <c r="H43" s="26"/>
    </row>
    <row r="44" spans="2:8" ht="50.25" customHeight="1">
      <c r="B44" s="138" t="s">
        <v>15</v>
      </c>
      <c r="C44" s="139"/>
      <c r="D44" s="139"/>
      <c r="E44" s="139"/>
      <c r="F44" s="27"/>
      <c r="G44" s="84">
        <f>G42/G13</f>
        <v>57.53664500265273</v>
      </c>
      <c r="H44" s="28"/>
    </row>
    <row r="45" spans="2:8" ht="73.5" customHeight="1" thickBot="1">
      <c r="B45" s="140" t="s">
        <v>26</v>
      </c>
      <c r="C45" s="141"/>
      <c r="D45" s="141"/>
      <c r="E45" s="141"/>
      <c r="F45" s="29"/>
      <c r="G45" s="30"/>
      <c r="H45" s="85">
        <f>H42/H13</f>
        <v>57.53664500265273</v>
      </c>
    </row>
    <row r="46" spans="2:8" ht="45" customHeight="1" thickBot="1">
      <c r="B46" s="134" t="s">
        <v>23</v>
      </c>
      <c r="C46" s="135"/>
      <c r="D46" s="14"/>
      <c r="E46" s="15"/>
      <c r="F46" s="15"/>
      <c r="G46" s="15"/>
      <c r="H46" s="21"/>
    </row>
    <row r="47" spans="2:8" ht="45" customHeight="1" thickBot="1">
      <c r="B47" s="136" t="s">
        <v>16</v>
      </c>
      <c r="C47" s="137"/>
      <c r="D47" s="81">
        <f>F12*H47*12</f>
        <v>1411372.8</v>
      </c>
      <c r="E47" s="82">
        <f>D47/12</f>
        <v>117614.40000000001</v>
      </c>
      <c r="F47" s="22">
        <v>3</v>
      </c>
      <c r="G47" s="23">
        <v>3</v>
      </c>
      <c r="H47" s="24">
        <v>3</v>
      </c>
    </row>
    <row r="48" spans="2:8" ht="45" customHeight="1" thickBot="1">
      <c r="B48" s="132" t="s">
        <v>60</v>
      </c>
      <c r="C48" s="133"/>
      <c r="D48" s="100">
        <v>5009400</v>
      </c>
      <c r="E48" s="101">
        <v>417450</v>
      </c>
      <c r="F48" s="102">
        <f>E48/F12</f>
        <v>10.647930865608291</v>
      </c>
      <c r="G48" s="102">
        <f>E48/F12</f>
        <v>10.647930865608291</v>
      </c>
      <c r="H48" s="102">
        <f>E48/F12</f>
        <v>10.647930865608291</v>
      </c>
    </row>
    <row r="49" spans="2:8" ht="17.25" customHeight="1">
      <c r="B49" s="10"/>
      <c r="C49" s="11"/>
      <c r="D49" s="12"/>
      <c r="E49" s="12"/>
      <c r="F49" s="12" t="s">
        <v>58</v>
      </c>
      <c r="G49" s="12" t="s">
        <v>58</v>
      </c>
      <c r="H49" s="13" t="s">
        <v>58</v>
      </c>
    </row>
    <row r="50" spans="2:8" ht="38.25" customHeight="1" thickBot="1">
      <c r="B50" s="7"/>
      <c r="H50" s="94">
        <f>H45+H47+H48</f>
        <v>71.18457586826102</v>
      </c>
    </row>
    <row r="51" spans="3:7" ht="48.75" customHeight="1" thickBot="1">
      <c r="C51" s="120" t="s">
        <v>72</v>
      </c>
      <c r="D51" s="178" t="s">
        <v>75</v>
      </c>
      <c r="E51" s="179"/>
      <c r="F51" s="178" t="s">
        <v>76</v>
      </c>
      <c r="G51" s="186"/>
    </row>
    <row r="52" spans="3:7" ht="59.25" customHeight="1">
      <c r="C52" s="121" t="s">
        <v>71</v>
      </c>
      <c r="D52" s="187">
        <v>3297793.52</v>
      </c>
      <c r="E52" s="188"/>
      <c r="F52" s="180">
        <v>765277.7</v>
      </c>
      <c r="G52" s="181"/>
    </row>
    <row r="53" spans="3:7" ht="53.25" customHeight="1">
      <c r="C53" s="122" t="s">
        <v>73</v>
      </c>
      <c r="D53" s="189">
        <v>6728031.12</v>
      </c>
      <c r="E53" s="190"/>
      <c r="F53" s="182">
        <v>2065629.57</v>
      </c>
      <c r="G53" s="183"/>
    </row>
    <row r="54" spans="3:7" ht="50.25" customHeight="1" thickBot="1">
      <c r="C54" s="123" t="s">
        <v>74</v>
      </c>
      <c r="D54" s="191">
        <v>7155913.62</v>
      </c>
      <c r="E54" s="192"/>
      <c r="F54" s="184">
        <v>1927583.82</v>
      </c>
      <c r="G54" s="185"/>
    </row>
    <row r="55" spans="3:7" ht="35.25" customHeight="1" thickBot="1">
      <c r="C55" s="120" t="s">
        <v>77</v>
      </c>
      <c r="D55" s="193">
        <v>17181738.26</v>
      </c>
      <c r="E55" s="194"/>
      <c r="F55" s="195">
        <f>F52+F53+F54</f>
        <v>4758491.09</v>
      </c>
      <c r="G55" s="196"/>
    </row>
    <row r="56" ht="17.25" customHeight="1"/>
    <row r="57" spans="2:5" ht="12.75">
      <c r="B57" s="8"/>
      <c r="E57" s="9"/>
    </row>
  </sheetData>
  <sheetProtection/>
  <mergeCells count="36">
    <mergeCell ref="D55:E55"/>
    <mergeCell ref="F55:G55"/>
    <mergeCell ref="D51:E51"/>
    <mergeCell ref="D52:E52"/>
    <mergeCell ref="D53:E53"/>
    <mergeCell ref="D54:E54"/>
    <mergeCell ref="F52:G52"/>
    <mergeCell ref="F53:G53"/>
    <mergeCell ref="F54:G54"/>
    <mergeCell ref="F51:G51"/>
    <mergeCell ref="F15:H15"/>
    <mergeCell ref="B31:C31"/>
    <mergeCell ref="C11:F11"/>
    <mergeCell ref="C4:G4"/>
    <mergeCell ref="B6:B8"/>
    <mergeCell ref="C6:C8"/>
    <mergeCell ref="D6:D8"/>
    <mergeCell ref="E6:E8"/>
    <mergeCell ref="F6:H6"/>
    <mergeCell ref="C5:F5"/>
    <mergeCell ref="E12:E14"/>
    <mergeCell ref="E1:H1"/>
    <mergeCell ref="B12:B14"/>
    <mergeCell ref="C12:C14"/>
    <mergeCell ref="D12:D14"/>
    <mergeCell ref="F12:H12"/>
    <mergeCell ref="F10:H10"/>
    <mergeCell ref="B43:E43"/>
    <mergeCell ref="B15:C15"/>
    <mergeCell ref="B48:C48"/>
    <mergeCell ref="B46:C46"/>
    <mergeCell ref="B47:C47"/>
    <mergeCell ref="B44:E44"/>
    <mergeCell ref="B45:E45"/>
    <mergeCell ref="B39:C39"/>
    <mergeCell ref="B42:C42"/>
  </mergeCells>
  <printOptions/>
  <pageMargins left="0.19680555164813995" right="0.19680555164813995" top="0.9054166674613953" bottom="0.19680555164813995" header="0.2361111044883728" footer="0.1180555522441864"/>
  <pageSetup fitToHeight="1" fitToWidth="1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2022-05-25T11:41:40Z</cp:lastPrinted>
  <dcterms:created xsi:type="dcterms:W3CDTF">2014-04-22T08:02:37Z</dcterms:created>
  <dcterms:modified xsi:type="dcterms:W3CDTF">2022-05-25T11:42:17Z</dcterms:modified>
  <cp:category/>
  <cp:version/>
  <cp:contentType/>
  <cp:contentStatus/>
  <cp:revision>2</cp:revision>
</cp:coreProperties>
</file>